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13_ncr:1_{1C9CB47B-8F5C-40DB-B702-FC3E3FE3B2F6}" xr6:coauthVersionLast="36" xr6:coauthVersionMax="36" xr10:uidLastSave="{00000000-0000-0000-0000-000000000000}"/>
  <bookViews>
    <workbookView xWindow="0" yWindow="0" windowWidth="15120" windowHeight="8025" activeTab="2" xr2:uid="{EEC0A206-F14A-4806-8494-FFC635E39F75}"/>
  </bookViews>
  <sheets>
    <sheet name="Question One" sheetId="1" r:id="rId1"/>
    <sheet name="Question 2" sheetId="2" r:id="rId2"/>
    <sheet name="Question 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3" l="1"/>
  <c r="B17" i="3"/>
  <c r="B19" i="3" s="1"/>
  <c r="J20" i="3"/>
  <c r="J22" i="3" s="1"/>
  <c r="K24" i="3" l="1"/>
  <c r="I25" i="3"/>
  <c r="I23" i="3"/>
  <c r="L21" i="3"/>
  <c r="M21" i="3"/>
  <c r="N21" i="3"/>
  <c r="O21" i="3"/>
  <c r="K21" i="3"/>
  <c r="I21" i="3"/>
  <c r="O19" i="3"/>
  <c r="K5" i="3" l="1"/>
  <c r="K14" i="3" s="1"/>
  <c r="K12" i="3"/>
  <c r="K13" i="3" s="1"/>
  <c r="K15" i="3" s="1"/>
  <c r="L9" i="3"/>
  <c r="L12" i="3" s="1"/>
  <c r="L13" i="3" s="1"/>
  <c r="K16" i="3" l="1"/>
  <c r="K17" i="3"/>
  <c r="K20" i="3" s="1"/>
  <c r="K22" i="3" s="1"/>
  <c r="L14" i="3"/>
  <c r="K18" i="3"/>
  <c r="K6" i="3"/>
  <c r="M9" i="3"/>
  <c r="M12" i="3" s="1"/>
  <c r="M13" i="3" s="1"/>
  <c r="A21" i="3"/>
  <c r="I24" i="3" s="1"/>
  <c r="C5" i="3"/>
  <c r="C6" i="3" s="1"/>
  <c r="C21" i="3" s="1"/>
  <c r="C11" i="3"/>
  <c r="C10" i="3"/>
  <c r="C12" i="3" s="1"/>
  <c r="C13" i="3" s="1"/>
  <c r="C14" i="3" s="1"/>
  <c r="C15" i="3"/>
  <c r="D11" i="3"/>
  <c r="D15" i="3" s="1"/>
  <c r="E11" i="3"/>
  <c r="E15" i="3" s="1"/>
  <c r="F11" i="3"/>
  <c r="F15" i="3" s="1"/>
  <c r="G11" i="3"/>
  <c r="G15" i="3" s="1"/>
  <c r="D9" i="3"/>
  <c r="D10" i="3" s="1"/>
  <c r="D12" i="3" s="1"/>
  <c r="D13" i="3" s="1"/>
  <c r="D14" i="3" s="1"/>
  <c r="D17" i="3" s="1"/>
  <c r="B20" i="2"/>
  <c r="C18" i="2"/>
  <c r="D18" i="2"/>
  <c r="E18" i="2"/>
  <c r="F18" i="2"/>
  <c r="G18" i="2"/>
  <c r="B18" i="2"/>
  <c r="C16" i="2"/>
  <c r="D16" i="2"/>
  <c r="E16" i="2"/>
  <c r="F16" i="2"/>
  <c r="G16" i="2"/>
  <c r="B16" i="2"/>
  <c r="E15" i="2"/>
  <c r="F15" i="2" s="1"/>
  <c r="G15" i="2" s="1"/>
  <c r="D15" i="2"/>
  <c r="C15" i="2"/>
  <c r="A15" i="2"/>
  <c r="E6" i="2"/>
  <c r="E5" i="2"/>
  <c r="E4" i="2"/>
  <c r="D4" i="2"/>
  <c r="D3" i="2"/>
  <c r="B9" i="2"/>
  <c r="B8" i="2"/>
  <c r="B6" i="2"/>
  <c r="B4" i="2"/>
  <c r="B24" i="1"/>
  <c r="B23" i="1"/>
  <c r="C22" i="1"/>
  <c r="D22" i="1"/>
  <c r="E22" i="1"/>
  <c r="F22" i="1"/>
  <c r="G22" i="1"/>
  <c r="H22" i="1"/>
  <c r="B22" i="1"/>
  <c r="E20" i="1"/>
  <c r="F20" i="1"/>
  <c r="G20" i="1"/>
  <c r="H20" i="1"/>
  <c r="H19" i="1"/>
  <c r="F18" i="1"/>
  <c r="G18" i="1" s="1"/>
  <c r="H18" i="1" s="1"/>
  <c r="E18" i="1"/>
  <c r="F17" i="1"/>
  <c r="G17" i="1" s="1"/>
  <c r="H17" i="1" s="1"/>
  <c r="E17" i="1"/>
  <c r="H15" i="1"/>
  <c r="E15" i="1"/>
  <c r="F15" i="1"/>
  <c r="G15" i="1" s="1"/>
  <c r="D15" i="1"/>
  <c r="C20" i="1"/>
  <c r="D20" i="1"/>
  <c r="B20" i="1"/>
  <c r="D18" i="1"/>
  <c r="C18" i="1"/>
  <c r="A18" i="1"/>
  <c r="D17" i="1"/>
  <c r="C17" i="1"/>
  <c r="A17" i="1"/>
  <c r="B16" i="1"/>
  <c r="H5" i="1"/>
  <c r="H4" i="1"/>
  <c r="G4" i="1"/>
  <c r="B11" i="1"/>
  <c r="E12" i="1"/>
  <c r="E11" i="1"/>
  <c r="E9" i="1"/>
  <c r="E10" i="1" s="1"/>
  <c r="E8" i="1"/>
  <c r="E7" i="1"/>
  <c r="E4" i="1"/>
  <c r="E3" i="1"/>
  <c r="B9" i="1"/>
  <c r="B3" i="1"/>
  <c r="B8" i="1"/>
  <c r="B7" i="1"/>
  <c r="B5" i="1"/>
  <c r="B4" i="1"/>
  <c r="L18" i="3" l="1"/>
  <c r="M14" i="3"/>
  <c r="C17" i="3"/>
  <c r="L15" i="3"/>
  <c r="L16" i="3" s="1"/>
  <c r="L17" i="3" s="1"/>
  <c r="L20" i="3" s="1"/>
  <c r="L22" i="3" s="1"/>
  <c r="N9" i="3"/>
  <c r="N12" i="3" s="1"/>
  <c r="N13" i="3" s="1"/>
  <c r="C19" i="3"/>
  <c r="D19" i="3"/>
  <c r="E9" i="3"/>
  <c r="M18" i="3" l="1"/>
  <c r="N14" i="3"/>
  <c r="M15" i="3"/>
  <c r="M16" i="3" s="1"/>
  <c r="M17" i="3" s="1"/>
  <c r="M20" i="3" s="1"/>
  <c r="M22" i="3" s="1"/>
  <c r="O9" i="3"/>
  <c r="O12" i="3" s="1"/>
  <c r="O13" i="3" s="1"/>
  <c r="F9" i="3"/>
  <c r="E10" i="3"/>
  <c r="E12" i="3" s="1"/>
  <c r="E13" i="3" s="1"/>
  <c r="E14" i="3" s="1"/>
  <c r="N18" i="3" l="1"/>
  <c r="O14" i="3"/>
  <c r="O18" i="3" s="1"/>
  <c r="O15" i="3"/>
  <c r="O16" i="3" s="1"/>
  <c r="O17" i="3" s="1"/>
  <c r="O20" i="3" s="1"/>
  <c r="O22" i="3" s="1"/>
  <c r="N15" i="3"/>
  <c r="N16" i="3" s="1"/>
  <c r="N17" i="3" s="1"/>
  <c r="N20" i="3" s="1"/>
  <c r="N22" i="3" s="1"/>
  <c r="E17" i="3"/>
  <c r="E19" i="3" s="1"/>
  <c r="G9" i="3"/>
  <c r="G10" i="3" s="1"/>
  <c r="G12" i="3" s="1"/>
  <c r="G13" i="3" s="1"/>
  <c r="G14" i="3" s="1"/>
  <c r="G17" i="3" s="1"/>
  <c r="G19" i="3" s="1"/>
  <c r="F10" i="3"/>
  <c r="F12" i="3" s="1"/>
  <c r="F13" i="3" s="1"/>
  <c r="F14" i="3" s="1"/>
  <c r="K26" i="3" l="1"/>
  <c r="K23" i="3"/>
  <c r="K25" i="3" s="1"/>
  <c r="F17" i="3"/>
  <c r="F19" i="3" s="1"/>
  <c r="C20" i="3" s="1"/>
  <c r="C22" i="3" s="1"/>
</calcChain>
</file>

<file path=xl/sharedStrings.xml><?xml version="1.0" encoding="utf-8"?>
<sst xmlns="http://schemas.openxmlformats.org/spreadsheetml/2006/main" count="95" uniqueCount="72">
  <si>
    <t>Old Machne</t>
  </si>
  <si>
    <t>Annual Depreciation</t>
  </si>
  <si>
    <t xml:space="preserve">Accumilated Deprecition </t>
  </si>
  <si>
    <t>Cost</t>
  </si>
  <si>
    <t>Bookk Value</t>
  </si>
  <si>
    <t>Salage Value</t>
  </si>
  <si>
    <t>Less Book Value</t>
  </si>
  <si>
    <t>Gain</t>
  </si>
  <si>
    <t>Tax on the gain</t>
  </si>
  <si>
    <t>New machie Price</t>
  </si>
  <si>
    <t>Annual depreciation</t>
  </si>
  <si>
    <t>Annual Savings</t>
  </si>
  <si>
    <t>Less Additional Depreciation</t>
  </si>
  <si>
    <t>Annual profit Before Tax</t>
  </si>
  <si>
    <t>Profit after tax</t>
  </si>
  <si>
    <t>Tax@25</t>
  </si>
  <si>
    <t>Add back depreciation</t>
  </si>
  <si>
    <t>Cash flow today</t>
  </si>
  <si>
    <t>Payment of new machine</t>
  </si>
  <si>
    <t>Loan received</t>
  </si>
  <si>
    <t>Post tax Salvage Value</t>
  </si>
  <si>
    <t>Cash outflow</t>
  </si>
  <si>
    <t>Year</t>
  </si>
  <si>
    <t>Initial outflow</t>
  </si>
  <si>
    <t>Annual cash inflow</t>
  </si>
  <si>
    <t>Annual loan payment</t>
  </si>
  <si>
    <t>Salvage Value Cost</t>
  </si>
  <si>
    <t>Net Cashflow</t>
  </si>
  <si>
    <t>PV@12%</t>
  </si>
  <si>
    <t>Present Value</t>
  </si>
  <si>
    <t>NPV</t>
  </si>
  <si>
    <t>IRR</t>
  </si>
  <si>
    <t>Net Present Value</t>
  </si>
  <si>
    <t>Machine Cost</t>
  </si>
  <si>
    <t>No of years</t>
  </si>
  <si>
    <t>Depreciation per year</t>
  </si>
  <si>
    <t>Additional labour Cost</t>
  </si>
  <si>
    <t>Total Annual cost</t>
  </si>
  <si>
    <t>Tax Saving per year</t>
  </si>
  <si>
    <t>Net Cash ouflow per year</t>
  </si>
  <si>
    <t>New Machine</t>
  </si>
  <si>
    <t>Old Machine</t>
  </si>
  <si>
    <t>Machinary Cost</t>
  </si>
  <si>
    <t>Accumilated Depreciation</t>
  </si>
  <si>
    <t>Book Value</t>
  </si>
  <si>
    <t>Initial inflow</t>
  </si>
  <si>
    <t>Innitial ouflow</t>
  </si>
  <si>
    <t>Total In(Out)flow</t>
  </si>
  <si>
    <t>PV</t>
  </si>
  <si>
    <t>Since the NPV is Positive,its better to replae the old machine with the new one</t>
  </si>
  <si>
    <t>NPV for old Machine</t>
  </si>
  <si>
    <t>Expexted Revenue</t>
  </si>
  <si>
    <t>Gros Margin</t>
  </si>
  <si>
    <t>Depreciation</t>
  </si>
  <si>
    <t>Cashinflow Before Tax</t>
  </si>
  <si>
    <t>Tax@25%</t>
  </si>
  <si>
    <t>After tax profit</t>
  </si>
  <si>
    <t>Add back Depreciation</t>
  </si>
  <si>
    <t>Annual Casflow</t>
  </si>
  <si>
    <t>PVIF@11%</t>
  </si>
  <si>
    <t>Total Present Value</t>
  </si>
  <si>
    <t>salvage Value</t>
  </si>
  <si>
    <t>Increase In Revenue</t>
  </si>
  <si>
    <t>Annual Cost Saving</t>
  </si>
  <si>
    <t>Total Revenue</t>
  </si>
  <si>
    <t>Gross Margin</t>
  </si>
  <si>
    <t>Cashflow before tax</t>
  </si>
  <si>
    <t>Casflow after tax</t>
  </si>
  <si>
    <t>Add Back Depreciation</t>
  </si>
  <si>
    <t>Salvage Value</t>
  </si>
  <si>
    <t>Total cashflow</t>
  </si>
  <si>
    <t>Since the NPV of the new machine is higher than of the old,the new machine should be installed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</si>
</sst>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u/>
      <sz val="12"/>
      <color theme="10"/>
      <name val="Century Gothic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3" fontId="3" fillId="0" borderId="0" xfId="1" applyFont="1"/>
    <xf numFmtId="43" fontId="3" fillId="0" borderId="0" xfId="0" applyNumberFormat="1" applyFont="1"/>
    <xf numFmtId="43" fontId="4" fillId="0" borderId="1" xfId="0" applyNumberFormat="1" applyFont="1" applyBorder="1"/>
    <xf numFmtId="0" fontId="3" fillId="0" borderId="0" xfId="0" applyFont="1" applyBorder="1"/>
    <xf numFmtId="43" fontId="3" fillId="0" borderId="0" xfId="1" applyFont="1" applyBorder="1"/>
    <xf numFmtId="0" fontId="3" fillId="0" borderId="4" xfId="0" applyFont="1" applyBorder="1"/>
    <xf numFmtId="43" fontId="3" fillId="0" borderId="4" xfId="0" applyNumberFormat="1" applyFont="1" applyBorder="1"/>
    <xf numFmtId="0" fontId="3" fillId="0" borderId="0" xfId="0" applyFont="1" applyFill="1" applyBorder="1"/>
    <xf numFmtId="43" fontId="4" fillId="0" borderId="1" xfId="1" applyFont="1" applyBorder="1"/>
    <xf numFmtId="0" fontId="4" fillId="0" borderId="14" xfId="0" applyFont="1" applyBorder="1"/>
    <xf numFmtId="43" fontId="4" fillId="0" borderId="15" xfId="0" applyNumberFormat="1" applyFont="1" applyBorder="1"/>
    <xf numFmtId="0" fontId="4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43" fontId="3" fillId="0" borderId="0" xfId="0" applyNumberFormat="1" applyFont="1" applyBorder="1"/>
    <xf numFmtId="0" fontId="5" fillId="0" borderId="0" xfId="2" applyFont="1" applyBorder="1"/>
    <xf numFmtId="0" fontId="3" fillId="0" borderId="0" xfId="1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3" fontId="3" fillId="0" borderId="2" xfId="1" applyFont="1" applyBorder="1"/>
    <xf numFmtId="0" fontId="5" fillId="0" borderId="8" xfId="2" applyFont="1" applyBorder="1"/>
    <xf numFmtId="43" fontId="4" fillId="0" borderId="2" xfId="1" applyFont="1" applyBorder="1"/>
    <xf numFmtId="0" fontId="4" fillId="0" borderId="10" xfId="0" applyFont="1" applyBorder="1"/>
    <xf numFmtId="43" fontId="4" fillId="0" borderId="3" xfId="1" applyFont="1" applyBorder="1"/>
    <xf numFmtId="9" fontId="4" fillId="0" borderId="3" xfId="1" applyNumberFormat="1" applyFont="1" applyBorder="1"/>
    <xf numFmtId="0" fontId="3" fillId="0" borderId="11" xfId="0" applyFont="1" applyBorder="1"/>
    <xf numFmtId="43" fontId="3" fillId="0" borderId="12" xfId="1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1" xfId="0" applyFont="1" applyBorder="1"/>
    <xf numFmtId="0" fontId="5" fillId="0" borderId="0" xfId="2" applyFont="1"/>
    <xf numFmtId="164" fontId="3" fillId="0" borderId="0" xfId="0" applyNumberFormat="1" applyFont="1"/>
    <xf numFmtId="43" fontId="4" fillId="0" borderId="5" xfId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/>
    <xf numFmtId="43" fontId="4" fillId="0" borderId="2" xfId="0" applyNumberFormat="1" applyFont="1" applyBorder="1"/>
    <xf numFmtId="0" fontId="3" fillId="0" borderId="1" xfId="0" applyFont="1" applyBorder="1"/>
    <xf numFmtId="9" fontId="4" fillId="0" borderId="1" xfId="0" applyNumberFormat="1" applyFont="1" applyBorder="1"/>
    <xf numFmtId="0" fontId="4" fillId="0" borderId="0" xfId="0" applyFont="1" applyAlignment="1"/>
    <xf numFmtId="9" fontId="4" fillId="0" borderId="1" xfId="0" applyNumberFormat="1" applyFont="1" applyBorder="1" applyAlignme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V@12%25" TargetMode="External"/><Relationship Id="rId1" Type="http://schemas.openxmlformats.org/officeDocument/2006/relationships/hyperlink" Target="mailto:Tax@25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Tax@25%25" TargetMode="External"/><Relationship Id="rId2" Type="http://schemas.openxmlformats.org/officeDocument/2006/relationships/hyperlink" Target="mailto:PVIF@11%25" TargetMode="External"/><Relationship Id="rId1" Type="http://schemas.openxmlformats.org/officeDocument/2006/relationships/hyperlink" Target="mailto:Tax@25%25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Tax@25%25" TargetMode="External"/><Relationship Id="rId4" Type="http://schemas.openxmlformats.org/officeDocument/2006/relationships/hyperlink" Target="mailto:PVIF@11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5AE51-2BBA-41A1-AC6C-70C2DEB1E864}">
  <dimension ref="A1:I25"/>
  <sheetViews>
    <sheetView showGridLines="0" topLeftCell="A6" workbookViewId="0">
      <selection activeCell="I5" sqref="I5"/>
    </sheetView>
  </sheetViews>
  <sheetFormatPr defaultRowHeight="17.25" x14ac:dyDescent="0.3"/>
  <cols>
    <col min="1" max="1" width="23.7109375" style="1" bestFit="1" customWidth="1"/>
    <col min="2" max="2" width="14.5703125" style="2" bestFit="1" customWidth="1"/>
    <col min="3" max="3" width="17.28515625" style="1" bestFit="1" customWidth="1"/>
    <col min="4" max="4" width="27.140625" style="1" bestFit="1" customWidth="1"/>
    <col min="5" max="5" width="14.5703125" style="1" bestFit="1" customWidth="1"/>
    <col min="6" max="6" width="13.140625" style="1" bestFit="1" customWidth="1"/>
    <col min="7" max="7" width="24.140625" style="1" bestFit="1" customWidth="1"/>
    <col min="8" max="8" width="15.5703125" style="1" bestFit="1" customWidth="1"/>
    <col min="9" max="16384" width="9.140625" style="1"/>
  </cols>
  <sheetData>
    <row r="1" spans="1:9" x14ac:dyDescent="0.3">
      <c r="A1" s="35" t="s">
        <v>0</v>
      </c>
      <c r="B1" s="36"/>
      <c r="C1" s="36"/>
      <c r="D1" s="37" t="s">
        <v>9</v>
      </c>
      <c r="E1" s="37"/>
      <c r="F1" s="37"/>
      <c r="G1" s="37" t="s">
        <v>17</v>
      </c>
      <c r="H1" s="37"/>
      <c r="I1" s="14"/>
    </row>
    <row r="2" spans="1:9" x14ac:dyDescent="0.3">
      <c r="A2" s="15" t="s">
        <v>3</v>
      </c>
      <c r="B2" s="6">
        <v>100000</v>
      </c>
      <c r="C2" s="5"/>
      <c r="D2" s="5" t="s">
        <v>3</v>
      </c>
      <c r="E2" s="6">
        <v>150000</v>
      </c>
      <c r="F2" s="5"/>
      <c r="G2" s="5" t="s">
        <v>18</v>
      </c>
      <c r="H2" s="6">
        <v>-150000</v>
      </c>
      <c r="I2" s="16"/>
    </row>
    <row r="3" spans="1:9" x14ac:dyDescent="0.3">
      <c r="A3" s="15" t="s">
        <v>1</v>
      </c>
      <c r="B3" s="6">
        <f>(100000-10000)/11</f>
        <v>8181.818181818182</v>
      </c>
      <c r="C3" s="5"/>
      <c r="D3" s="5" t="s">
        <v>10</v>
      </c>
      <c r="E3" s="6">
        <f>E2/6</f>
        <v>25000</v>
      </c>
      <c r="F3" s="5"/>
      <c r="G3" s="5" t="s">
        <v>19</v>
      </c>
      <c r="H3" s="6">
        <v>50000</v>
      </c>
      <c r="I3" s="16"/>
    </row>
    <row r="4" spans="1:9" ht="18" thickBot="1" x14ac:dyDescent="0.35">
      <c r="A4" s="15" t="s">
        <v>2</v>
      </c>
      <c r="B4" s="6">
        <f>B3*5</f>
        <v>40909.090909090912</v>
      </c>
      <c r="C4" s="5"/>
      <c r="D4" s="5" t="s">
        <v>25</v>
      </c>
      <c r="E4" s="10">
        <f>50000/5.0757</f>
        <v>9850.8580097326467</v>
      </c>
      <c r="F4" s="5"/>
      <c r="G4" s="5" t="str">
        <f>A11</f>
        <v>Post tax Salvage Value</v>
      </c>
      <c r="H4" s="17">
        <f>B11</f>
        <v>63522.727272727272</v>
      </c>
      <c r="I4" s="16"/>
    </row>
    <row r="5" spans="1:9" ht="18.75" thickTop="1" thickBot="1" x14ac:dyDescent="0.35">
      <c r="A5" s="15" t="s">
        <v>4</v>
      </c>
      <c r="B5" s="10">
        <f>B2-B4</f>
        <v>59090.909090909088</v>
      </c>
      <c r="C5" s="5"/>
      <c r="D5" s="5"/>
      <c r="E5" s="6"/>
      <c r="F5" s="5"/>
      <c r="G5" s="5" t="s">
        <v>21</v>
      </c>
      <c r="H5" s="4">
        <f>SUM(H2:H4)</f>
        <v>-36477.272727272728</v>
      </c>
      <c r="I5" s="16"/>
    </row>
    <row r="6" spans="1:9" ht="18" thickTop="1" x14ac:dyDescent="0.3">
      <c r="A6" s="15" t="s">
        <v>5</v>
      </c>
      <c r="B6" s="6">
        <v>65000</v>
      </c>
      <c r="C6" s="5"/>
      <c r="D6" s="5" t="s">
        <v>11</v>
      </c>
      <c r="E6" s="6">
        <v>50000</v>
      </c>
      <c r="F6" s="5"/>
      <c r="G6" s="5"/>
      <c r="H6" s="5"/>
      <c r="I6" s="16"/>
    </row>
    <row r="7" spans="1:9" x14ac:dyDescent="0.3">
      <c r="A7" s="15" t="s">
        <v>6</v>
      </c>
      <c r="B7" s="6">
        <f>B5</f>
        <v>59090.909090909088</v>
      </c>
      <c r="C7" s="5"/>
      <c r="D7" s="5" t="s">
        <v>12</v>
      </c>
      <c r="E7" s="6">
        <f>E3-B3</f>
        <v>16818.181818181816</v>
      </c>
      <c r="F7" s="5"/>
      <c r="G7" s="5"/>
      <c r="H7" s="5"/>
      <c r="I7" s="16"/>
    </row>
    <row r="8" spans="1:9" x14ac:dyDescent="0.3">
      <c r="A8" s="15" t="s">
        <v>7</v>
      </c>
      <c r="B8" s="6">
        <f>B6-B7</f>
        <v>5909.0909090909117</v>
      </c>
      <c r="C8" s="5"/>
      <c r="D8" s="5" t="s">
        <v>13</v>
      </c>
      <c r="E8" s="6">
        <f>E6-E7</f>
        <v>33181.818181818184</v>
      </c>
      <c r="F8" s="5"/>
      <c r="G8" s="5"/>
      <c r="H8" s="5"/>
      <c r="I8" s="16"/>
    </row>
    <row r="9" spans="1:9" ht="18" thickBot="1" x14ac:dyDescent="0.35">
      <c r="A9" s="15" t="s">
        <v>8</v>
      </c>
      <c r="B9" s="10">
        <f>0.25*B8</f>
        <v>1477.2727272727279</v>
      </c>
      <c r="C9" s="5"/>
      <c r="D9" s="18" t="s">
        <v>15</v>
      </c>
      <c r="E9" s="6">
        <f>0.25*E8</f>
        <v>8295.454545454546</v>
      </c>
      <c r="F9" s="5"/>
      <c r="G9" s="5"/>
      <c r="H9" s="5"/>
      <c r="I9" s="16"/>
    </row>
    <row r="10" spans="1:9" ht="18" thickTop="1" x14ac:dyDescent="0.3">
      <c r="A10" s="15"/>
      <c r="B10" s="6"/>
      <c r="C10" s="5"/>
      <c r="D10" s="5" t="s">
        <v>14</v>
      </c>
      <c r="E10" s="17">
        <f>E8-E9</f>
        <v>24886.36363636364</v>
      </c>
      <c r="F10" s="5"/>
      <c r="G10" s="5"/>
      <c r="H10" s="5"/>
      <c r="I10" s="16"/>
    </row>
    <row r="11" spans="1:9" ht="18" thickBot="1" x14ac:dyDescent="0.35">
      <c r="A11" s="15" t="s">
        <v>20</v>
      </c>
      <c r="B11" s="10">
        <f>B6-B9</f>
        <v>63522.727272727272</v>
      </c>
      <c r="C11" s="5"/>
      <c r="D11" s="5" t="s">
        <v>16</v>
      </c>
      <c r="E11" s="17">
        <f>E7</f>
        <v>16818.181818181816</v>
      </c>
      <c r="F11" s="5"/>
      <c r="G11" s="5"/>
      <c r="H11" s="5"/>
      <c r="I11" s="16"/>
    </row>
    <row r="12" spans="1:9" ht="18.75" thickTop="1" thickBot="1" x14ac:dyDescent="0.35">
      <c r="A12" s="15"/>
      <c r="B12" s="6"/>
      <c r="C12" s="5"/>
      <c r="D12" s="5" t="s">
        <v>24</v>
      </c>
      <c r="E12" s="4">
        <f>E10+E11</f>
        <v>41704.545454545456</v>
      </c>
      <c r="F12" s="5"/>
      <c r="G12" s="5"/>
      <c r="H12" s="5"/>
      <c r="I12" s="16"/>
    </row>
    <row r="13" spans="1:9" ht="18" thickTop="1" x14ac:dyDescent="0.3">
      <c r="A13" s="15"/>
      <c r="B13" s="6"/>
      <c r="C13" s="5"/>
      <c r="D13" s="5"/>
      <c r="E13" s="5"/>
      <c r="F13" s="5"/>
      <c r="G13" s="5"/>
      <c r="H13" s="5"/>
      <c r="I13" s="16"/>
    </row>
    <row r="14" spans="1:9" x14ac:dyDescent="0.3">
      <c r="A14" s="15"/>
      <c r="B14" s="6"/>
      <c r="C14" s="38" t="s">
        <v>32</v>
      </c>
      <c r="D14" s="38"/>
      <c r="E14" s="38"/>
      <c r="F14" s="38"/>
      <c r="G14" s="38"/>
      <c r="H14" s="5"/>
      <c r="I14" s="16"/>
    </row>
    <row r="15" spans="1:9" x14ac:dyDescent="0.3">
      <c r="A15" s="15" t="s">
        <v>22</v>
      </c>
      <c r="B15" s="19">
        <v>0</v>
      </c>
      <c r="C15" s="20">
        <v>1</v>
      </c>
      <c r="D15" s="21">
        <f>C15+1</f>
        <v>2</v>
      </c>
      <c r="E15" s="21">
        <f>D15+1</f>
        <v>3</v>
      </c>
      <c r="F15" s="21">
        <f>E15+1</f>
        <v>4</v>
      </c>
      <c r="G15" s="21">
        <f>F15+1</f>
        <v>5</v>
      </c>
      <c r="H15" s="21">
        <f>G15+1</f>
        <v>6</v>
      </c>
      <c r="I15" s="16"/>
    </row>
    <row r="16" spans="1:9" x14ac:dyDescent="0.3">
      <c r="A16" s="15" t="s">
        <v>23</v>
      </c>
      <c r="B16" s="6">
        <f>H5</f>
        <v>-36477.272727272728</v>
      </c>
      <c r="C16" s="5"/>
      <c r="D16" s="5"/>
      <c r="E16" s="5"/>
      <c r="F16" s="5"/>
      <c r="G16" s="5"/>
      <c r="H16" s="5"/>
      <c r="I16" s="16"/>
    </row>
    <row r="17" spans="1:9" x14ac:dyDescent="0.3">
      <c r="A17" s="15" t="str">
        <f>D12</f>
        <v>Annual cash inflow</v>
      </c>
      <c r="B17" s="6"/>
      <c r="C17" s="17">
        <f>E12</f>
        <v>41704.545454545456</v>
      </c>
      <c r="D17" s="17">
        <f>E12</f>
        <v>41704.545454545456</v>
      </c>
      <c r="E17" s="17">
        <f t="shared" ref="E17:H18" si="0">D17</f>
        <v>41704.545454545456</v>
      </c>
      <c r="F17" s="17">
        <f t="shared" si="0"/>
        <v>41704.545454545456</v>
      </c>
      <c r="G17" s="17">
        <f t="shared" si="0"/>
        <v>41704.545454545456</v>
      </c>
      <c r="H17" s="17">
        <f t="shared" si="0"/>
        <v>41704.545454545456</v>
      </c>
      <c r="I17" s="16"/>
    </row>
    <row r="18" spans="1:9" x14ac:dyDescent="0.3">
      <c r="A18" s="15" t="str">
        <f>D4</f>
        <v>Annual loan payment</v>
      </c>
      <c r="B18" s="6"/>
      <c r="C18" s="17">
        <f>-E4</f>
        <v>-9850.8580097326467</v>
      </c>
      <c r="D18" s="17">
        <f>-E4</f>
        <v>-9850.8580097326467</v>
      </c>
      <c r="E18" s="17">
        <f t="shared" si="0"/>
        <v>-9850.8580097326467</v>
      </c>
      <c r="F18" s="17">
        <f t="shared" si="0"/>
        <v>-9850.8580097326467</v>
      </c>
      <c r="G18" s="17">
        <f t="shared" si="0"/>
        <v>-9850.8580097326467</v>
      </c>
      <c r="H18" s="17">
        <f t="shared" si="0"/>
        <v>-9850.8580097326467</v>
      </c>
      <c r="I18" s="16"/>
    </row>
    <row r="19" spans="1:9" x14ac:dyDescent="0.3">
      <c r="A19" s="15" t="s">
        <v>26</v>
      </c>
      <c r="B19" s="6"/>
      <c r="C19" s="5"/>
      <c r="D19" s="17"/>
      <c r="E19" s="5"/>
      <c r="F19" s="5"/>
      <c r="G19" s="5"/>
      <c r="H19" s="17">
        <f>-0.25*10000</f>
        <v>-2500</v>
      </c>
      <c r="I19" s="16"/>
    </row>
    <row r="20" spans="1:9" x14ac:dyDescent="0.3">
      <c r="A20" s="15" t="s">
        <v>27</v>
      </c>
      <c r="B20" s="22">
        <f t="shared" ref="B20:H20" si="1">SUM(B16:B19)</f>
        <v>-36477.272727272728</v>
      </c>
      <c r="C20" s="22">
        <f t="shared" si="1"/>
        <v>31853.687444812807</v>
      </c>
      <c r="D20" s="22">
        <f t="shared" si="1"/>
        <v>31853.687444812807</v>
      </c>
      <c r="E20" s="22">
        <f t="shared" si="1"/>
        <v>31853.687444812807</v>
      </c>
      <c r="F20" s="22">
        <f t="shared" si="1"/>
        <v>31853.687444812807</v>
      </c>
      <c r="G20" s="22">
        <f t="shared" si="1"/>
        <v>31853.687444812807</v>
      </c>
      <c r="H20" s="22">
        <f t="shared" si="1"/>
        <v>29353.687444812807</v>
      </c>
      <c r="I20" s="16"/>
    </row>
    <row r="21" spans="1:9" x14ac:dyDescent="0.3">
      <c r="A21" s="23" t="s">
        <v>28</v>
      </c>
      <c r="B21" s="6">
        <v>1</v>
      </c>
      <c r="C21" s="5">
        <v>0.89290000000000003</v>
      </c>
      <c r="D21" s="5">
        <v>0.79720000000000002</v>
      </c>
      <c r="E21" s="5">
        <v>0.71179999999999999</v>
      </c>
      <c r="F21" s="5">
        <v>0.63549999999999995</v>
      </c>
      <c r="G21" s="5">
        <v>0.56740000000000002</v>
      </c>
      <c r="H21" s="5">
        <v>0.50660000000000005</v>
      </c>
      <c r="I21" s="16"/>
    </row>
    <row r="22" spans="1:9" ht="18" thickBot="1" x14ac:dyDescent="0.35">
      <c r="A22" s="15" t="s">
        <v>29</v>
      </c>
      <c r="B22" s="24">
        <f>B21*B20</f>
        <v>-36477.272727272728</v>
      </c>
      <c r="C22" s="10">
        <f t="shared" ref="C22:H22" si="2">C21*C20</f>
        <v>28442.157519473356</v>
      </c>
      <c r="D22" s="10">
        <f t="shared" si="2"/>
        <v>25393.75963100477</v>
      </c>
      <c r="E22" s="10">
        <f t="shared" si="2"/>
        <v>22673.454723217757</v>
      </c>
      <c r="F22" s="10">
        <f t="shared" si="2"/>
        <v>20243.018371178539</v>
      </c>
      <c r="G22" s="10">
        <f t="shared" si="2"/>
        <v>18073.782256186787</v>
      </c>
      <c r="H22" s="10">
        <f t="shared" si="2"/>
        <v>14870.578059542169</v>
      </c>
      <c r="I22" s="16"/>
    </row>
    <row r="23" spans="1:9" ht="18" thickTop="1" x14ac:dyDescent="0.3">
      <c r="A23" s="25" t="s">
        <v>30</v>
      </c>
      <c r="B23" s="26">
        <f>SUM(B22:H22)</f>
        <v>93219.47783333066</v>
      </c>
      <c r="C23" s="5"/>
      <c r="D23" s="5"/>
      <c r="E23" s="5"/>
      <c r="F23" s="5"/>
      <c r="G23" s="5"/>
      <c r="H23" s="5"/>
      <c r="I23" s="16"/>
    </row>
    <row r="24" spans="1:9" x14ac:dyDescent="0.3">
      <c r="A24" s="25" t="s">
        <v>31</v>
      </c>
      <c r="B24" s="27">
        <f>IRR(B22:H22)</f>
        <v>0.65181618483194215</v>
      </c>
      <c r="C24" s="5"/>
      <c r="D24" s="5"/>
      <c r="E24" s="5"/>
      <c r="F24" s="5"/>
      <c r="G24" s="5"/>
      <c r="H24" s="5"/>
      <c r="I24" s="16"/>
    </row>
    <row r="25" spans="1:9" ht="18" thickBot="1" x14ac:dyDescent="0.35">
      <c r="A25" s="28"/>
      <c r="B25" s="29"/>
      <c r="C25" s="30"/>
      <c r="D25" s="30"/>
      <c r="E25" s="30"/>
      <c r="F25" s="30"/>
      <c r="G25" s="30"/>
      <c r="H25" s="30"/>
      <c r="I25" s="31"/>
    </row>
  </sheetData>
  <mergeCells count="4">
    <mergeCell ref="A1:C1"/>
    <mergeCell ref="D1:F1"/>
    <mergeCell ref="G1:H1"/>
    <mergeCell ref="C14:G14"/>
  </mergeCells>
  <hyperlinks>
    <hyperlink ref="D9" r:id="rId1" xr:uid="{61CE5F9C-A74B-4B70-A8C9-625531D8B7A4}"/>
    <hyperlink ref="A21" r:id="rId2" xr:uid="{715055C1-008E-452B-A676-4BB49708B22D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DFC2-2816-415D-9244-8B32DF92C3B4}">
  <dimension ref="A1:G21"/>
  <sheetViews>
    <sheetView showGridLines="0" workbookViewId="0">
      <selection activeCell="K10" sqref="K10"/>
    </sheetView>
  </sheetViews>
  <sheetFormatPr defaultRowHeight="17.25" x14ac:dyDescent="0.3"/>
  <cols>
    <col min="1" max="1" width="30.140625" style="1" bestFit="1" customWidth="1"/>
    <col min="2" max="2" width="14.5703125" style="1" bestFit="1" customWidth="1"/>
    <col min="3" max="3" width="14.28515625" style="1" bestFit="1" customWidth="1"/>
    <col min="4" max="4" width="31.85546875" style="1" bestFit="1" customWidth="1"/>
    <col min="5" max="5" width="14.5703125" style="1" bestFit="1" customWidth="1"/>
    <col min="6" max="7" width="14.28515625" style="1" bestFit="1" customWidth="1"/>
    <col min="8" max="16384" width="9.140625" style="1"/>
  </cols>
  <sheetData>
    <row r="1" spans="1:7" x14ac:dyDescent="0.3">
      <c r="B1" s="13" t="s">
        <v>40</v>
      </c>
      <c r="E1" s="13" t="s">
        <v>41</v>
      </c>
    </row>
    <row r="2" spans="1:7" x14ac:dyDescent="0.3">
      <c r="A2" s="1" t="s">
        <v>33</v>
      </c>
      <c r="B2" s="2">
        <v>50000</v>
      </c>
      <c r="D2" s="1" t="s">
        <v>42</v>
      </c>
      <c r="E2" s="2">
        <v>160000</v>
      </c>
    </row>
    <row r="3" spans="1:7" x14ac:dyDescent="0.3">
      <c r="A3" s="1" t="s">
        <v>34</v>
      </c>
      <c r="B3" s="1">
        <v>5</v>
      </c>
      <c r="D3" s="1" t="str">
        <f>A3</f>
        <v>No of years</v>
      </c>
      <c r="E3" s="1">
        <v>8</v>
      </c>
    </row>
    <row r="4" spans="1:7" x14ac:dyDescent="0.3">
      <c r="A4" s="1" t="s">
        <v>35</v>
      </c>
      <c r="B4" s="3">
        <f>B2/B3</f>
        <v>10000</v>
      </c>
      <c r="D4" s="1" t="str">
        <f>A4</f>
        <v>Depreciation per year</v>
      </c>
      <c r="E4" s="3">
        <f>E2/E3</f>
        <v>20000</v>
      </c>
    </row>
    <row r="5" spans="1:7" x14ac:dyDescent="0.3">
      <c r="A5" s="1" t="s">
        <v>36</v>
      </c>
      <c r="B5" s="2">
        <v>15000</v>
      </c>
      <c r="D5" s="1" t="s">
        <v>43</v>
      </c>
      <c r="E5" s="3">
        <f>E4*3</f>
        <v>60000</v>
      </c>
    </row>
    <row r="6" spans="1:7" ht="18" thickBot="1" x14ac:dyDescent="0.35">
      <c r="A6" s="1" t="s">
        <v>37</v>
      </c>
      <c r="B6" s="4">
        <f>B4+B5</f>
        <v>25000</v>
      </c>
      <c r="D6" s="1" t="s">
        <v>44</v>
      </c>
      <c r="E6" s="4">
        <f>E2-E5</f>
        <v>100000</v>
      </c>
    </row>
    <row r="7" spans="1:7" ht="18" thickTop="1" x14ac:dyDescent="0.3"/>
    <row r="8" spans="1:7" x14ac:dyDescent="0.3">
      <c r="A8" s="1" t="s">
        <v>38</v>
      </c>
      <c r="B8" s="3">
        <f>0.46*B6</f>
        <v>11500</v>
      </c>
    </row>
    <row r="9" spans="1:7" ht="18" thickBot="1" x14ac:dyDescent="0.35">
      <c r="A9" s="1" t="s">
        <v>39</v>
      </c>
      <c r="B9" s="4">
        <f>B6-B8</f>
        <v>13500</v>
      </c>
    </row>
    <row r="10" spans="1:7" ht="18" thickTop="1" x14ac:dyDescent="0.3"/>
    <row r="12" spans="1:7" x14ac:dyDescent="0.3">
      <c r="A12" s="1" t="s">
        <v>22</v>
      </c>
      <c r="B12" s="1">
        <v>0</v>
      </c>
      <c r="C12" s="1">
        <v>1</v>
      </c>
      <c r="D12" s="1">
        <v>2</v>
      </c>
      <c r="E12" s="1">
        <v>3</v>
      </c>
      <c r="F12" s="1">
        <v>4</v>
      </c>
      <c r="G12" s="1">
        <v>5</v>
      </c>
    </row>
    <row r="13" spans="1:7" x14ac:dyDescent="0.3">
      <c r="A13" s="1" t="s">
        <v>45</v>
      </c>
      <c r="B13" s="2">
        <v>100000</v>
      </c>
    </row>
    <row r="14" spans="1:7" x14ac:dyDescent="0.3">
      <c r="A14" s="5" t="s">
        <v>46</v>
      </c>
      <c r="B14" s="6">
        <v>-50000</v>
      </c>
      <c r="C14" s="5"/>
      <c r="D14" s="5"/>
      <c r="E14" s="5"/>
      <c r="F14" s="5"/>
      <c r="G14" s="5"/>
    </row>
    <row r="15" spans="1:7" x14ac:dyDescent="0.3">
      <c r="A15" s="7" t="str">
        <f>A9</f>
        <v>Net Cash ouflow per year</v>
      </c>
      <c r="B15" s="7"/>
      <c r="C15" s="8">
        <f>-B9</f>
        <v>-13500</v>
      </c>
      <c r="D15" s="8">
        <f>C15</f>
        <v>-13500</v>
      </c>
      <c r="E15" s="8">
        <f>D15</f>
        <v>-13500</v>
      </c>
      <c r="F15" s="8">
        <f>E15</f>
        <v>-13500</v>
      </c>
      <c r="G15" s="8">
        <f>F15</f>
        <v>-13500</v>
      </c>
    </row>
    <row r="16" spans="1:7" x14ac:dyDescent="0.3">
      <c r="A16" s="9" t="s">
        <v>47</v>
      </c>
      <c r="B16" s="3">
        <f t="shared" ref="B16:G16" si="0">SUM(B13:B15)</f>
        <v>50000</v>
      </c>
      <c r="C16" s="3">
        <f t="shared" si="0"/>
        <v>-13500</v>
      </c>
      <c r="D16" s="3">
        <f t="shared" si="0"/>
        <v>-13500</v>
      </c>
      <c r="E16" s="3">
        <f t="shared" si="0"/>
        <v>-13500</v>
      </c>
      <c r="F16" s="3">
        <f t="shared" si="0"/>
        <v>-13500</v>
      </c>
      <c r="G16" s="3">
        <f t="shared" si="0"/>
        <v>-13500</v>
      </c>
    </row>
    <row r="17" spans="1:7" x14ac:dyDescent="0.3">
      <c r="B17" s="3">
        <v>1</v>
      </c>
      <c r="C17" s="1">
        <v>0.87719999999999998</v>
      </c>
      <c r="D17" s="1">
        <v>0.76949999999999996</v>
      </c>
      <c r="E17" s="1">
        <v>0.67500000000000004</v>
      </c>
      <c r="F17" s="1">
        <v>0.59209999999999996</v>
      </c>
      <c r="G17" s="1">
        <v>0.51939999999999997</v>
      </c>
    </row>
    <row r="18" spans="1:7" ht="18" thickBot="1" x14ac:dyDescent="0.35">
      <c r="A18" s="1" t="s">
        <v>48</v>
      </c>
      <c r="B18" s="10">
        <f t="shared" ref="B18:G18" si="1">B16*B17</f>
        <v>50000</v>
      </c>
      <c r="C18" s="10">
        <f t="shared" si="1"/>
        <v>-11842.199999999999</v>
      </c>
      <c r="D18" s="10">
        <f t="shared" si="1"/>
        <v>-10388.25</v>
      </c>
      <c r="E18" s="10">
        <f t="shared" si="1"/>
        <v>-9112.5</v>
      </c>
      <c r="F18" s="10">
        <f t="shared" si="1"/>
        <v>-7993.3499999999995</v>
      </c>
      <c r="G18" s="10">
        <f t="shared" si="1"/>
        <v>-7011.9</v>
      </c>
    </row>
    <row r="19" spans="1:7" ht="18" thickTop="1" x14ac:dyDescent="0.3"/>
    <row r="20" spans="1:7" x14ac:dyDescent="0.3">
      <c r="A20" s="11" t="s">
        <v>30</v>
      </c>
      <c r="B20" s="12">
        <f>SUM(B18:G18)</f>
        <v>3651.8000000000047</v>
      </c>
    </row>
    <row r="21" spans="1:7" x14ac:dyDescent="0.3">
      <c r="A21" s="39" t="s">
        <v>49</v>
      </c>
      <c r="B21" s="39"/>
      <c r="C21" s="39"/>
      <c r="D21" s="39"/>
      <c r="E21" s="39"/>
    </row>
  </sheetData>
  <mergeCells count="1">
    <mergeCell ref="A21:E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015D-D588-45AE-83D8-6F5E194BEA14}">
  <dimension ref="A1:O27"/>
  <sheetViews>
    <sheetView showGridLines="0" tabSelected="1" topLeftCell="A7" workbookViewId="0">
      <selection activeCell="H15" sqref="H15"/>
    </sheetView>
  </sheetViews>
  <sheetFormatPr defaultRowHeight="17.25" x14ac:dyDescent="0.3"/>
  <cols>
    <col min="1" max="1" width="28.28515625" style="1" bestFit="1" customWidth="1"/>
    <col min="2" max="2" width="28.28515625" style="1" customWidth="1"/>
    <col min="3" max="3" width="14.5703125" style="1" bestFit="1" customWidth="1"/>
    <col min="4" max="4" width="24.140625" style="1" bestFit="1" customWidth="1"/>
    <col min="5" max="7" width="14.5703125" style="1" bestFit="1" customWidth="1"/>
    <col min="8" max="8" width="7.7109375" style="1" customWidth="1"/>
    <col min="9" max="9" width="28" style="1" bestFit="1" customWidth="1"/>
    <col min="10" max="10" width="28" style="1" customWidth="1"/>
    <col min="11" max="15" width="14.5703125" style="1" bestFit="1" customWidth="1"/>
    <col min="16" max="16384" width="9.140625" style="1"/>
  </cols>
  <sheetData>
    <row r="1" spans="1:15" x14ac:dyDescent="0.3">
      <c r="D1" s="1" t="s">
        <v>50</v>
      </c>
      <c r="I1" s="40" t="s">
        <v>50</v>
      </c>
      <c r="J1" s="40"/>
      <c r="K1" s="40"/>
      <c r="L1" s="40"/>
      <c r="M1" s="40"/>
      <c r="N1" s="40"/>
      <c r="O1" s="40"/>
    </row>
    <row r="2" spans="1:15" x14ac:dyDescent="0.3">
      <c r="A2" s="1" t="s">
        <v>3</v>
      </c>
      <c r="C2" s="2">
        <v>95000</v>
      </c>
      <c r="I2" s="1" t="s">
        <v>3</v>
      </c>
      <c r="K2" s="2">
        <v>145000</v>
      </c>
    </row>
    <row r="3" spans="1:15" x14ac:dyDescent="0.3">
      <c r="A3" s="1" t="s">
        <v>61</v>
      </c>
      <c r="C3" s="2">
        <v>10000</v>
      </c>
      <c r="I3" s="1" t="s">
        <v>61</v>
      </c>
      <c r="K3" s="2">
        <v>15000</v>
      </c>
    </row>
    <row r="4" spans="1:15" x14ac:dyDescent="0.3">
      <c r="A4" s="1" t="s">
        <v>34</v>
      </c>
      <c r="C4" s="2">
        <v>7</v>
      </c>
      <c r="I4" s="1" t="s">
        <v>34</v>
      </c>
      <c r="K4" s="2">
        <v>5</v>
      </c>
    </row>
    <row r="5" spans="1:15" x14ac:dyDescent="0.3">
      <c r="A5" s="1" t="s">
        <v>53</v>
      </c>
      <c r="C5" s="2">
        <f>(C2-C3)/C4</f>
        <v>12142.857142857143</v>
      </c>
      <c r="I5" s="1" t="s">
        <v>53</v>
      </c>
      <c r="K5" s="2">
        <f>(K2-K3)/K4</f>
        <v>26000</v>
      </c>
    </row>
    <row r="6" spans="1:15" ht="18" thickBot="1" x14ac:dyDescent="0.35">
      <c r="A6" s="32" t="s">
        <v>44</v>
      </c>
      <c r="B6" s="32"/>
      <c r="C6" s="10">
        <f>C2-(C5*2)</f>
        <v>70714.28571428571</v>
      </c>
      <c r="I6" s="32" t="s">
        <v>44</v>
      </c>
      <c r="J6" s="32"/>
      <c r="K6" s="10">
        <f>K2-(K5*2)</f>
        <v>93000</v>
      </c>
    </row>
    <row r="7" spans="1:15" ht="18" thickTop="1" x14ac:dyDescent="0.3">
      <c r="C7" s="2"/>
    </row>
    <row r="8" spans="1:15" x14ac:dyDescent="0.3">
      <c r="A8" s="1" t="s">
        <v>22</v>
      </c>
      <c r="C8" s="1">
        <v>1</v>
      </c>
      <c r="D8" s="1">
        <v>2</v>
      </c>
      <c r="E8" s="1">
        <v>3</v>
      </c>
      <c r="F8" s="1">
        <v>4</v>
      </c>
      <c r="G8" s="1">
        <v>5</v>
      </c>
      <c r="I8" s="1" t="s">
        <v>22</v>
      </c>
      <c r="K8" s="1">
        <v>1</v>
      </c>
      <c r="L8" s="1">
        <v>2</v>
      </c>
      <c r="M8" s="1">
        <v>3</v>
      </c>
      <c r="N8" s="1">
        <v>4</v>
      </c>
      <c r="O8" s="1">
        <v>5</v>
      </c>
    </row>
    <row r="9" spans="1:15" x14ac:dyDescent="0.3">
      <c r="A9" s="1" t="s">
        <v>51</v>
      </c>
      <c r="C9" s="2">
        <v>700000</v>
      </c>
      <c r="D9" s="3">
        <f>1.05*C9</f>
        <v>735000</v>
      </c>
      <c r="E9" s="3">
        <f>1.05*D9</f>
        <v>771750</v>
      </c>
      <c r="F9" s="3">
        <f>1.05*E9</f>
        <v>810337.5</v>
      </c>
      <c r="G9" s="3">
        <f>1.05*F9</f>
        <v>850854.375</v>
      </c>
      <c r="I9" s="1" t="s">
        <v>51</v>
      </c>
      <c r="K9" s="2">
        <v>700000</v>
      </c>
      <c r="L9" s="3">
        <f>1.05*K9</f>
        <v>735000</v>
      </c>
      <c r="M9" s="3">
        <f>1.05*L9</f>
        <v>771750</v>
      </c>
      <c r="N9" s="3">
        <f>1.05*M9</f>
        <v>810337.5</v>
      </c>
      <c r="O9" s="3">
        <f>1.05*N9</f>
        <v>850854.375</v>
      </c>
    </row>
    <row r="10" spans="1:15" x14ac:dyDescent="0.3">
      <c r="A10" s="1" t="s">
        <v>52</v>
      </c>
      <c r="C10" s="3">
        <f>0.17*C9</f>
        <v>119000.00000000001</v>
      </c>
      <c r="D10" s="3">
        <f>0.17*D9</f>
        <v>124950.00000000001</v>
      </c>
      <c r="E10" s="3">
        <f>0.17*E9</f>
        <v>131197.5</v>
      </c>
      <c r="F10" s="3">
        <f>0.17*F9</f>
        <v>137757.375</v>
      </c>
      <c r="G10" s="3">
        <f>0.17*G9</f>
        <v>144645.24375000002</v>
      </c>
      <c r="I10" s="1" t="s">
        <v>62</v>
      </c>
      <c r="K10" s="3">
        <v>120000</v>
      </c>
      <c r="L10" s="3">
        <v>130000</v>
      </c>
      <c r="M10" s="3">
        <v>125000</v>
      </c>
      <c r="N10" s="3">
        <v>140000</v>
      </c>
      <c r="O10" s="3">
        <v>125000</v>
      </c>
    </row>
    <row r="11" spans="1:15" x14ac:dyDescent="0.3">
      <c r="A11" s="1" t="s">
        <v>53</v>
      </c>
      <c r="C11" s="3">
        <f>-85000/7</f>
        <v>-12142.857142857143</v>
      </c>
      <c r="D11" s="3">
        <f>-85000/7</f>
        <v>-12142.857142857143</v>
      </c>
      <c r="E11" s="3">
        <f>-85000/7</f>
        <v>-12142.857142857143</v>
      </c>
      <c r="F11" s="3">
        <f>-85000/7</f>
        <v>-12142.857142857143</v>
      </c>
      <c r="G11" s="3">
        <f>-85000/7</f>
        <v>-12142.857142857143</v>
      </c>
      <c r="I11" s="1" t="s">
        <v>63</v>
      </c>
      <c r="K11" s="3">
        <v>5000</v>
      </c>
      <c r="L11" s="3">
        <v>5000</v>
      </c>
      <c r="M11" s="3">
        <v>5000</v>
      </c>
      <c r="N11" s="3">
        <v>5000</v>
      </c>
      <c r="O11" s="3">
        <v>5000</v>
      </c>
    </row>
    <row r="12" spans="1:15" x14ac:dyDescent="0.3">
      <c r="A12" s="1" t="s">
        <v>54</v>
      </c>
      <c r="C12" s="3">
        <f>C10+C11</f>
        <v>106857.14285714287</v>
      </c>
      <c r="D12" s="3">
        <f>D10+D11</f>
        <v>112807.14285714287</v>
      </c>
      <c r="E12" s="3">
        <f>E10+E11</f>
        <v>119054.64285714286</v>
      </c>
      <c r="F12" s="3">
        <f>F10+F11</f>
        <v>125614.51785714286</v>
      </c>
      <c r="G12" s="3">
        <f>G10+G11</f>
        <v>132502.38660714289</v>
      </c>
      <c r="I12" s="1" t="s">
        <v>64</v>
      </c>
      <c r="K12" s="3">
        <f>SUM(K9:K11)</f>
        <v>825000</v>
      </c>
      <c r="L12" s="3">
        <f>SUM(L9:L11)</f>
        <v>870000</v>
      </c>
      <c r="M12" s="3">
        <f>SUM(M9:M11)</f>
        <v>901750</v>
      </c>
      <c r="N12" s="3">
        <f>SUM(N9:N11)</f>
        <v>955337.5</v>
      </c>
      <c r="O12" s="3">
        <f>SUM(O9:O11)</f>
        <v>980854.375</v>
      </c>
    </row>
    <row r="13" spans="1:15" x14ac:dyDescent="0.3">
      <c r="A13" s="33" t="s">
        <v>55</v>
      </c>
      <c r="B13" s="33"/>
      <c r="C13" s="3">
        <f>-0.25*C12</f>
        <v>-26714.285714285717</v>
      </c>
      <c r="D13" s="3">
        <f>-0.25*D12</f>
        <v>-28201.785714285717</v>
      </c>
      <c r="E13" s="3">
        <f>-0.25*E12</f>
        <v>-29763.660714285714</v>
      </c>
      <c r="F13" s="3">
        <f>-0.25*F12</f>
        <v>-31403.629464285714</v>
      </c>
      <c r="G13" s="3">
        <f>-0.25*G12</f>
        <v>-33125.596651785723</v>
      </c>
      <c r="I13" s="1" t="s">
        <v>65</v>
      </c>
      <c r="K13" s="3">
        <f>0.19*K12</f>
        <v>156750</v>
      </c>
      <c r="L13" s="3">
        <f>0.19*L12</f>
        <v>165300</v>
      </c>
      <c r="M13" s="3">
        <f>0.19*M12</f>
        <v>171332.5</v>
      </c>
      <c r="N13" s="3">
        <f>0.19*N12</f>
        <v>181514.125</v>
      </c>
      <c r="O13" s="3">
        <f>0.19*O12</f>
        <v>186362.33124999999</v>
      </c>
    </row>
    <row r="14" spans="1:15" x14ac:dyDescent="0.3">
      <c r="A14" s="1" t="s">
        <v>56</v>
      </c>
      <c r="C14" s="3">
        <f>SUM(C12:C13)</f>
        <v>80142.857142857159</v>
      </c>
      <c r="D14" s="3">
        <f>SUM(D12:D13)</f>
        <v>84605.357142857159</v>
      </c>
      <c r="E14" s="3">
        <f>SUM(E12:E13)</f>
        <v>89290.982142857145</v>
      </c>
      <c r="F14" s="3">
        <f>SUM(F12:F13)</f>
        <v>94210.888392857145</v>
      </c>
      <c r="G14" s="3">
        <f>SUM(G12:G13)</f>
        <v>99376.789955357177</v>
      </c>
      <c r="I14" s="1" t="s">
        <v>53</v>
      </c>
      <c r="K14" s="3">
        <f>-K5</f>
        <v>-26000</v>
      </c>
      <c r="L14" s="3">
        <f>K14</f>
        <v>-26000</v>
      </c>
      <c r="M14" s="3">
        <f>L14</f>
        <v>-26000</v>
      </c>
      <c r="N14" s="3">
        <f>M14</f>
        <v>-26000</v>
      </c>
      <c r="O14" s="3">
        <f>N14</f>
        <v>-26000</v>
      </c>
    </row>
    <row r="15" spans="1:15" x14ac:dyDescent="0.3">
      <c r="A15" s="1" t="s">
        <v>57</v>
      </c>
      <c r="C15" s="3">
        <f>-C11</f>
        <v>12142.857142857143</v>
      </c>
      <c r="D15" s="3">
        <f>-D11</f>
        <v>12142.857142857143</v>
      </c>
      <c r="E15" s="3">
        <f>-E11</f>
        <v>12142.857142857143</v>
      </c>
      <c r="F15" s="3">
        <f>-F11</f>
        <v>12142.857142857143</v>
      </c>
      <c r="G15" s="3">
        <f>-G11</f>
        <v>12142.857142857143</v>
      </c>
      <c r="I15" s="1" t="s">
        <v>66</v>
      </c>
      <c r="K15" s="3">
        <f>K13+K14</f>
        <v>130750</v>
      </c>
      <c r="L15" s="3">
        <f t="shared" ref="L15:O15" si="0">L13+L14</f>
        <v>139300</v>
      </c>
      <c r="M15" s="3">
        <f t="shared" si="0"/>
        <v>145332.5</v>
      </c>
      <c r="N15" s="3">
        <f t="shared" si="0"/>
        <v>155514.125</v>
      </c>
      <c r="O15" s="3">
        <f t="shared" si="0"/>
        <v>160362.33124999999</v>
      </c>
    </row>
    <row r="16" spans="1:15" x14ac:dyDescent="0.3">
      <c r="A16" s="1" t="s">
        <v>61</v>
      </c>
      <c r="C16" s="3"/>
      <c r="D16" s="3"/>
      <c r="E16" s="3"/>
      <c r="F16" s="3"/>
      <c r="G16" s="3">
        <v>10000</v>
      </c>
      <c r="I16" s="33" t="s">
        <v>55</v>
      </c>
      <c r="J16" s="33"/>
      <c r="K16" s="3">
        <f>-0.25*K15</f>
        <v>-32687.5</v>
      </c>
      <c r="L16" s="3">
        <f t="shared" ref="L16:O16" si="1">-0.25*L15</f>
        <v>-34825</v>
      </c>
      <c r="M16" s="3">
        <f t="shared" si="1"/>
        <v>-36333.125</v>
      </c>
      <c r="N16" s="3">
        <f t="shared" si="1"/>
        <v>-38878.53125</v>
      </c>
      <c r="O16" s="3">
        <f t="shared" si="1"/>
        <v>-40090.582812499997</v>
      </c>
    </row>
    <row r="17" spans="1:15" x14ac:dyDescent="0.3">
      <c r="A17" s="1" t="s">
        <v>58</v>
      </c>
      <c r="B17" s="3">
        <f>-C6</f>
        <v>-70714.28571428571</v>
      </c>
      <c r="C17" s="3">
        <f>SUM(C14:C16)</f>
        <v>92285.714285714304</v>
      </c>
      <c r="D17" s="3">
        <f>SUM(D14:D16)</f>
        <v>96748.214285714304</v>
      </c>
      <c r="E17" s="3">
        <f>SUM(E14:E16)</f>
        <v>101433.83928571429</v>
      </c>
      <c r="F17" s="3">
        <f>SUM(F14:F16)</f>
        <v>106353.74553571429</v>
      </c>
      <c r="G17" s="3">
        <f>SUM(G14:G16)</f>
        <v>121519.64709821432</v>
      </c>
      <c r="I17" s="1" t="s">
        <v>67</v>
      </c>
      <c r="K17" s="3">
        <f>SUM(K15:K16)</f>
        <v>98062.5</v>
      </c>
      <c r="L17" s="3">
        <f t="shared" ref="L17:O17" si="2">SUM(L15:L16)</f>
        <v>104475</v>
      </c>
      <c r="M17" s="3">
        <f t="shared" si="2"/>
        <v>108999.375</v>
      </c>
      <c r="N17" s="3">
        <f t="shared" si="2"/>
        <v>116635.59375</v>
      </c>
      <c r="O17" s="3">
        <f t="shared" si="2"/>
        <v>120271.74843749999</v>
      </c>
    </row>
    <row r="18" spans="1:15" x14ac:dyDescent="0.3">
      <c r="A18" s="33" t="s">
        <v>59</v>
      </c>
      <c r="B18" s="33">
        <v>1</v>
      </c>
      <c r="C18" s="1">
        <v>0.90090000000000003</v>
      </c>
      <c r="D18" s="1">
        <v>0.81159999999999999</v>
      </c>
      <c r="E18" s="1">
        <v>0.73119999999999996</v>
      </c>
      <c r="F18" s="1">
        <v>0.65869999999999995</v>
      </c>
      <c r="G18" s="1">
        <v>0.59350000000000003</v>
      </c>
      <c r="I18" s="33" t="s">
        <v>68</v>
      </c>
      <c r="J18" s="33"/>
      <c r="K18" s="3">
        <f>-K14</f>
        <v>26000</v>
      </c>
      <c r="L18" s="3">
        <f t="shared" ref="L18:O18" si="3">-L14</f>
        <v>26000</v>
      </c>
      <c r="M18" s="3">
        <f t="shared" si="3"/>
        <v>26000</v>
      </c>
      <c r="N18" s="3">
        <f t="shared" si="3"/>
        <v>26000</v>
      </c>
      <c r="O18" s="3">
        <f t="shared" si="3"/>
        <v>26000</v>
      </c>
    </row>
    <row r="19" spans="1:15" ht="18" thickBot="1" x14ac:dyDescent="0.35">
      <c r="A19" s="1" t="s">
        <v>48</v>
      </c>
      <c r="B19" s="4">
        <f>B17*B18</f>
        <v>-70714.28571428571</v>
      </c>
      <c r="C19" s="4">
        <f>C17*C18</f>
        <v>83140.200000000026</v>
      </c>
      <c r="D19" s="4">
        <f>D17*D18</f>
        <v>78520.850714285727</v>
      </c>
      <c r="E19" s="4">
        <f>E17*E18</f>
        <v>74168.423285714278</v>
      </c>
      <c r="F19" s="4">
        <f>F17*F18</f>
        <v>70055.212184374992</v>
      </c>
      <c r="G19" s="4">
        <f>G17*G18</f>
        <v>72121.910552790199</v>
      </c>
      <c r="I19" s="1" t="s">
        <v>69</v>
      </c>
      <c r="K19" s="17"/>
      <c r="L19" s="17"/>
      <c r="M19" s="17"/>
      <c r="N19" s="17"/>
      <c r="O19" s="17">
        <f>K3</f>
        <v>15000</v>
      </c>
    </row>
    <row r="20" spans="1:15" ht="18" thickTop="1" x14ac:dyDescent="0.3">
      <c r="A20" s="1" t="s">
        <v>60</v>
      </c>
      <c r="C20" s="3">
        <f>SUM(C19:G19)</f>
        <v>378006.59673716524</v>
      </c>
      <c r="I20" s="1" t="s">
        <v>70</v>
      </c>
      <c r="J20" s="3">
        <f>-K2</f>
        <v>-145000</v>
      </c>
      <c r="K20" s="3">
        <f>SUM(K17:K19)</f>
        <v>124062.5</v>
      </c>
      <c r="L20" s="3">
        <f t="shared" ref="L20:O20" si="4">SUM(L17:L19)</f>
        <v>130475</v>
      </c>
      <c r="M20" s="3">
        <f t="shared" si="4"/>
        <v>134999.375</v>
      </c>
      <c r="N20" s="3">
        <f t="shared" si="4"/>
        <v>142635.59375</v>
      </c>
      <c r="O20" s="3">
        <f t="shared" si="4"/>
        <v>161271.74843749998</v>
      </c>
    </row>
    <row r="21" spans="1:15" x14ac:dyDescent="0.3">
      <c r="A21" s="1" t="str">
        <f>A6</f>
        <v>Book Value</v>
      </c>
      <c r="C21" s="3">
        <f>C6</f>
        <v>70714.28571428571</v>
      </c>
      <c r="I21" s="1" t="str">
        <f>A18</f>
        <v>PVIF@11%</v>
      </c>
      <c r="J21" s="1">
        <v>1</v>
      </c>
      <c r="K21" s="34">
        <f>C18</f>
        <v>0.90090000000000003</v>
      </c>
      <c r="L21" s="34">
        <f>D18</f>
        <v>0.81159999999999999</v>
      </c>
      <c r="M21" s="34">
        <f>E18</f>
        <v>0.73119999999999996</v>
      </c>
      <c r="N21" s="34">
        <f>F18</f>
        <v>0.65869999999999995</v>
      </c>
      <c r="O21" s="34">
        <f>G18</f>
        <v>0.59350000000000003</v>
      </c>
    </row>
    <row r="22" spans="1:15" ht="18" thickBot="1" x14ac:dyDescent="0.35">
      <c r="A22" s="41" t="s">
        <v>30</v>
      </c>
      <c r="B22" s="41"/>
      <c r="C22" s="42">
        <f>C20-C21</f>
        <v>307292.31102287956</v>
      </c>
      <c r="I22" s="32" t="s">
        <v>48</v>
      </c>
      <c r="J22" s="4">
        <f>J20*J21</f>
        <v>-145000</v>
      </c>
      <c r="K22" s="4">
        <f>K20*K21</f>
        <v>111767.90625</v>
      </c>
      <c r="L22" s="4">
        <f t="shared" ref="L22:O22" si="5">L20*L21</f>
        <v>105893.51</v>
      </c>
      <c r="M22" s="4">
        <f t="shared" si="5"/>
        <v>98711.542999999991</v>
      </c>
      <c r="N22" s="4">
        <f t="shared" si="5"/>
        <v>93954.065603124996</v>
      </c>
      <c r="O22" s="4">
        <f t="shared" si="5"/>
        <v>95714.782697656236</v>
      </c>
    </row>
    <row r="23" spans="1:15" ht="18.75" thickTop="1" thickBot="1" x14ac:dyDescent="0.35">
      <c r="A23" s="32" t="s">
        <v>31</v>
      </c>
      <c r="B23" s="43"/>
      <c r="C23" s="46">
        <f>IRR(B19:G19)</f>
        <v>1.1009993451031552</v>
      </c>
      <c r="D23" s="45"/>
      <c r="E23" s="45"/>
      <c r="I23" s="1" t="str">
        <f>A20</f>
        <v>Total Present Value</v>
      </c>
      <c r="K23" s="3">
        <f>SUM(K22:O22)</f>
        <v>506041.80755078123</v>
      </c>
    </row>
    <row r="24" spans="1:15" ht="18" thickTop="1" x14ac:dyDescent="0.3">
      <c r="C24" s="45"/>
      <c r="D24" s="45"/>
      <c r="E24" s="45"/>
      <c r="I24" s="1" t="str">
        <f t="shared" ref="I24:I25" si="6">A21</f>
        <v>Book Value</v>
      </c>
      <c r="K24" s="3">
        <f>K2</f>
        <v>145000</v>
      </c>
    </row>
    <row r="25" spans="1:15" x14ac:dyDescent="0.3">
      <c r="I25" s="41" t="str">
        <f t="shared" si="6"/>
        <v>NPV</v>
      </c>
      <c r="J25" s="41"/>
      <c r="K25" s="42">
        <f>K23-K24</f>
        <v>361041.80755078123</v>
      </c>
    </row>
    <row r="26" spans="1:15" ht="18" thickBot="1" x14ac:dyDescent="0.35">
      <c r="C26" s="39" t="s">
        <v>71</v>
      </c>
      <c r="D26" s="39"/>
      <c r="E26" s="39"/>
      <c r="F26" s="39"/>
      <c r="G26" s="39"/>
      <c r="H26" s="39"/>
      <c r="I26" s="39"/>
      <c r="J26" s="39"/>
      <c r="K26" s="44">
        <f>IRR(J22:O22)</f>
        <v>0.67309800198235803</v>
      </c>
    </row>
    <row r="27" spans="1:15" ht="18" thickTop="1" x14ac:dyDescent="0.3"/>
  </sheetData>
  <mergeCells count="2">
    <mergeCell ref="I1:O1"/>
    <mergeCell ref="C26:J26"/>
  </mergeCells>
  <hyperlinks>
    <hyperlink ref="A13" r:id="rId1" xr:uid="{6CB7EFA0-C459-40A9-8ED2-9C879772941D}"/>
    <hyperlink ref="A18" r:id="rId2" xr:uid="{B12426CA-F109-444A-A0B2-E2F90BF04C5F}"/>
    <hyperlink ref="I13" r:id="rId3" display="Tax@25%" xr:uid="{E8C410A9-A506-4B8B-849C-1E1786D92663}"/>
    <hyperlink ref="I18" r:id="rId4" display="PVIF@11%" xr:uid="{10D9BA0F-90EF-4AC7-8AE9-0E53A691AECE}"/>
    <hyperlink ref="I16" r:id="rId5" xr:uid="{E0176FCF-0867-4A70-A084-9523C9E679DD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One</vt:lpstr>
      <vt:lpstr>Question 2</vt:lpstr>
      <vt:lpstr>Question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Dagra</dc:creator>
  <cp:lastModifiedBy>Dagra</cp:lastModifiedBy>
  <dcterms:created xsi:type="dcterms:W3CDTF">2020-10-11T08:32:51Z</dcterms:created>
  <dcterms:modified xsi:type="dcterms:W3CDTF">2020-10-11T17:45:27Z</dcterms:modified>
</cp:coreProperties>
</file>